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9312" activeTab="0"/>
  </bookViews>
  <sheets>
    <sheet name="navěšené" sheetId="1" r:id="rId1"/>
    <sheet name="integrované" sheetId="2" r:id="rId2"/>
    <sheet name="hmotnost vidlic" sheetId="3" r:id="rId3"/>
  </sheets>
  <externalReferences>
    <externalReference r:id="rId6"/>
  </externalReferences>
  <definedNames>
    <definedName name="ASB">'[1]Gz-Berechnung'!#REF!</definedName>
    <definedName name="breit">'hmotnost vidlic'!$B$4</definedName>
    <definedName name="C" localSheetId="1">'integrované'!$G$11</definedName>
    <definedName name="C">'navěšené'!$G$12</definedName>
    <definedName name="dick">'hmotnost vidlic'!$B$5</definedName>
    <definedName name="ESP1" localSheetId="1">'integrované'!$G$27</definedName>
    <definedName name="ESP1">'navěšené'!$G$24</definedName>
    <definedName name="ESP2" localSheetId="1">'integrované'!$G$30</definedName>
    <definedName name="ESP2">'navěšené'!$G$27</definedName>
    <definedName name="ESP3" localSheetId="1">'integrované'!$G$33</definedName>
    <definedName name="ESP3">'navěšené'!$G$30</definedName>
    <definedName name="Ga_1" localSheetId="1">'integrované'!$G$26</definedName>
    <definedName name="Ga_1">'navěšené'!$G$23</definedName>
    <definedName name="Ga_2" localSheetId="1">'integrované'!$G$29</definedName>
    <definedName name="Ga_2">'navěšené'!$G$26</definedName>
    <definedName name="Ga_3" localSheetId="1">'integrované'!$G$32</definedName>
    <definedName name="Ga_3">'navěšené'!$G$29</definedName>
    <definedName name="Gabelträgermoment">'integrované'!$I$21</definedName>
    <definedName name="Geraetemoment" localSheetId="1">'integrované'!#REF!</definedName>
    <definedName name="Geraetemoment">'navěšené'!#REF!</definedName>
    <definedName name="Gerätmoment1" localSheetId="1">'integrované'!$I$27</definedName>
    <definedName name="Gerätmoment1">'navěšené'!$I$24</definedName>
    <definedName name="Gerätmoment2" localSheetId="1">'integrované'!$I$30</definedName>
    <definedName name="Gerätmoment2">'navěšené'!$I$27</definedName>
    <definedName name="Gerätmoment3" localSheetId="1">'integrované'!$I$33</definedName>
    <definedName name="Gerätmoment3">'navěšené'!$I$30</definedName>
    <definedName name="Gesamtg">'hmotnost vidlic'!$B$22</definedName>
    <definedName name="L_2" localSheetId="1">'integrované'!$G$38</definedName>
    <definedName name="L_2">'navěšené'!$G$36</definedName>
    <definedName name="lang">'hmotnost vidlic'!$B$6</definedName>
    <definedName name="Längeg">'hmotnost vidlic'!$B$13</definedName>
    <definedName name="Längeh">'hmotnost vidlic'!$B$16</definedName>
    <definedName name="Lasthebel" localSheetId="1">'integrované'!$I$38</definedName>
    <definedName name="Lasthebel">'navěšené'!$I$36</definedName>
    <definedName name="Lastmoment" localSheetId="1">'integrované'!$I$12</definedName>
    <definedName name="Lastmoment">'navěšené'!$I$13</definedName>
    <definedName name="Lb">'integrované'!$G$19</definedName>
    <definedName name="Ld">'integrované'!$G$20</definedName>
    <definedName name="Lh">'integrované'!$G$21</definedName>
    <definedName name="LP1">'integrované'!$K$4</definedName>
    <definedName name="LP10">'integrované'!$K$13</definedName>
    <definedName name="LP11">'integrované'!$K$14</definedName>
    <definedName name="LP12">'integrované'!$K$15</definedName>
    <definedName name="LP13">'integrované'!$K$16</definedName>
    <definedName name="LP14">'integrované'!$K$17</definedName>
    <definedName name="LP15">'integrované'!$K$18</definedName>
    <definedName name="LP16">'integrované'!$K$19</definedName>
    <definedName name="LP17">'integrované'!$K$20</definedName>
    <definedName name="LP18">'integrované'!$K$21</definedName>
    <definedName name="LP19">'integrované'!$K$22</definedName>
    <definedName name="LP2">'integrované'!$K$5</definedName>
    <definedName name="LP20">'integrované'!$K$23</definedName>
    <definedName name="LP21">'integrované'!$K$24</definedName>
    <definedName name="LP22">'integrované'!$K$25</definedName>
    <definedName name="LP23">'integrované'!$K$26</definedName>
    <definedName name="LP24">'integrované'!$K$27</definedName>
    <definedName name="LP25">'integrované'!$K$28</definedName>
    <definedName name="LP26">'integrované'!$K$29</definedName>
    <definedName name="LP3">'integrované'!$K$6</definedName>
    <definedName name="LP4">'integrované'!$K$7</definedName>
    <definedName name="LP5">'integrované'!$K$8</definedName>
    <definedName name="LP6">'integrované'!$K$9</definedName>
    <definedName name="LP7">'integrované'!$K$10</definedName>
    <definedName name="LP8">'integrované'!$K$11</definedName>
    <definedName name="LP9">'integrované'!$K$12</definedName>
    <definedName name="LSP1">'navěšené'!$K$4</definedName>
    <definedName name="LSP10">'navěšené'!$K$13</definedName>
    <definedName name="LSP11">'navěšené'!$K$14</definedName>
    <definedName name="LSP12">'navěšené'!$K$15</definedName>
    <definedName name="LSP13">'navěšené'!$K$16</definedName>
    <definedName name="LSP14">'navěšené'!$K$17</definedName>
    <definedName name="LSP15">'navěšené'!$K$18</definedName>
    <definedName name="LSP16">'navěšené'!$K$19</definedName>
    <definedName name="LSP17">'navěšené'!$K$20</definedName>
    <definedName name="LSP18">'navěšené'!$K$21</definedName>
    <definedName name="LSP19">'navěšené'!$K$22</definedName>
    <definedName name="LSP2">'navěšené'!$K$5</definedName>
    <definedName name="LSP20">'navěšené'!$K$23</definedName>
    <definedName name="LSP21">'navěšené'!$K$24</definedName>
    <definedName name="LSP22">'navěšené'!$K$25</definedName>
    <definedName name="LSP23">'navěšené'!$K$26</definedName>
    <definedName name="LSP24">'navěšené'!$K$27</definedName>
    <definedName name="LSP25">'navěšené'!$K$28</definedName>
    <definedName name="LSP26">'navěšené'!$K$29</definedName>
    <definedName name="LSP3">'navěšené'!$K$6</definedName>
    <definedName name="LSP4">'navěšené'!$K$7</definedName>
    <definedName name="LSP5">'navěšené'!$K$8</definedName>
    <definedName name="LSP6">'navěšené'!$K$9</definedName>
    <definedName name="LSP7">'navěšené'!$K$10</definedName>
    <definedName name="LSP8">'navěšené'!$K$11</definedName>
    <definedName name="LSP9">'navěšené'!$K$12</definedName>
    <definedName name="Norm">'integrované'!$E$18</definedName>
    <definedName name="_xlnm.Print_Area" localSheetId="1">'integrované'!$A$1:$I$40</definedName>
    <definedName name="_xlnm.Print_Area" localSheetId="0">'navěšené'!$A$1:$I$39</definedName>
    <definedName name="Q" localSheetId="1">'integrované'!$G$10</definedName>
    <definedName name="Q">'navěšené'!$G$11</definedName>
    <definedName name="R_hoch">'hmotnost vidlic'!$B$7</definedName>
    <definedName name="REST1">'navěšené'!$L$4</definedName>
    <definedName name="REST10">'navěšené'!$L$13</definedName>
    <definedName name="REST11">'navěšené'!$L$14</definedName>
    <definedName name="REST12">'navěšené'!$L$15</definedName>
    <definedName name="REST13">'navěšené'!$L$16</definedName>
    <definedName name="REST14">'navěšené'!$L$17</definedName>
    <definedName name="REST15">'navěšené'!$L$18</definedName>
    <definedName name="REST16">'navěšené'!$L$19</definedName>
    <definedName name="REST17">'navěšené'!$L$20</definedName>
    <definedName name="REST18">'navěšené'!$L$21</definedName>
    <definedName name="REST19">'navěšené'!$L$22</definedName>
    <definedName name="REST2">'navěšené'!$L$5</definedName>
    <definedName name="REST20">'navěšené'!$L$23</definedName>
    <definedName name="REST21">'navěšené'!$L$24</definedName>
    <definedName name="REST22">'navěšené'!$L$25</definedName>
    <definedName name="REST23">'navěšené'!$L$26</definedName>
    <definedName name="REST24">'navěšené'!$L$27</definedName>
    <definedName name="REST25">'navěšené'!$L$28</definedName>
    <definedName name="REST26">'navěšené'!$L$29</definedName>
    <definedName name="REST3">'navěšené'!$L$6</definedName>
    <definedName name="REST4">'navěšené'!$L$7</definedName>
    <definedName name="REST5">'navěšené'!$L$8</definedName>
    <definedName name="REST6">'navěšené'!$L$9</definedName>
    <definedName name="REST7">'navěšené'!$L$10</definedName>
    <definedName name="REST8">'navěšené'!$L$11</definedName>
    <definedName name="REST9">'navěšené'!$L$12</definedName>
    <definedName name="Restmoment" localSheetId="1">'integrované'!$I$34</definedName>
    <definedName name="Restmoment">'navěšené'!$I$32</definedName>
    <definedName name="Resttragfähigkeit" localSheetId="1">'integrované'!$I$40</definedName>
    <definedName name="Resttragfähigkeit">'navěšené'!$I$39</definedName>
    <definedName name="Rückeng">'hmotnost vidlic'!$B$12</definedName>
    <definedName name="Rückenh">'hmotnost vidlic'!$B$15</definedName>
    <definedName name="sp_dick">'hmotnost vidlic'!$B$9</definedName>
    <definedName name="sp_lang">'hmotnost vidlic'!$B$8</definedName>
    <definedName name="spitzeg">'hmotnost vidlic'!$B$14</definedName>
    <definedName name="Spitzenh">'hmotnost vidlic'!$B$17</definedName>
    <definedName name="spitzenl">'hmotnost vidlic'!$B$8</definedName>
    <definedName name="staplermoment" localSheetId="1">'integrované'!$I$22</definedName>
    <definedName name="staplermoment">'navěšené'!$I$20</definedName>
    <definedName name="Trag1">'integrované'!$L$4</definedName>
    <definedName name="Trag10">'integrované'!$L$13</definedName>
    <definedName name="Trag11">'integrované'!$L$14</definedName>
    <definedName name="Trag12">'integrované'!$L$15</definedName>
    <definedName name="Trag13">'integrované'!$L$16</definedName>
    <definedName name="Trag14">'integrované'!$L$17</definedName>
    <definedName name="Trag15">'integrované'!$L$18</definedName>
    <definedName name="Trag16">'integrované'!$L$19</definedName>
    <definedName name="Trag17">'integrované'!$L$20</definedName>
    <definedName name="Trag18">'integrované'!$L$21</definedName>
    <definedName name="Trag19">'integrované'!$L$22</definedName>
    <definedName name="Trag2">'integrované'!$L$5</definedName>
    <definedName name="Trag20">'integrované'!$L$23</definedName>
    <definedName name="Trag21">'integrované'!$L$24</definedName>
    <definedName name="Trag22">'integrované'!$L$25</definedName>
    <definedName name="Trag23">'integrované'!$L$26</definedName>
    <definedName name="Trag24">'integrované'!$L$27</definedName>
    <definedName name="Trag25">'integrované'!$L$28</definedName>
    <definedName name="Trag26">'integrované'!$L$29</definedName>
    <definedName name="Trag3">'integrované'!$L$6</definedName>
    <definedName name="Trag4">'integrované'!$L$7</definedName>
    <definedName name="Trag5">'integrované'!$L$8</definedName>
    <definedName name="Trag6">'integrované'!$L$9</definedName>
    <definedName name="Trag7">'integrované'!$L$10</definedName>
    <definedName name="Trag8">'integrované'!$L$11</definedName>
    <definedName name="Trag9">'integrované'!$L$12</definedName>
    <definedName name="TS">'[1]Gz-Berechnung'!#REF!</definedName>
    <definedName name="V" localSheetId="1">'integrované'!$G$37</definedName>
    <definedName name="V">'navěšené'!$G$35</definedName>
    <definedName name="WBges">'[1]Gz-Berechnung'!#REF!</definedName>
    <definedName name="X" localSheetId="1">'integrované'!$G$12</definedName>
    <definedName name="X">'navěšené'!$G$13</definedName>
    <definedName name="Zd" localSheetId="1">'integrované'!$G$14</definedName>
    <definedName name="Zd">'navěšené'!$G$16</definedName>
    <definedName name="Zg" localSheetId="1">'integrované'!$G$15</definedName>
    <definedName name="Zg">'navěšené'!$G$17</definedName>
    <definedName name="Zinkenmoment" localSheetId="1">'integrované'!$I$16</definedName>
    <definedName name="Zinkenmoment">'navěšené'!$I$18</definedName>
    <definedName name="Zsp" localSheetId="1">'integrované'!$G$16</definedName>
    <definedName name="Zsp">'navěšené'!$G$18</definedName>
  </definedNames>
  <calcPr fullCalcOnLoad="1"/>
</workbook>
</file>

<file path=xl/sharedStrings.xml><?xml version="1.0" encoding="utf-8"?>
<sst xmlns="http://schemas.openxmlformats.org/spreadsheetml/2006/main" count="160" uniqueCount="91">
  <si>
    <t>Typ:</t>
  </si>
  <si>
    <t>LSP</t>
  </si>
  <si>
    <t>Resttragf.</t>
  </si>
  <si>
    <t>LSP:</t>
  </si>
  <si>
    <t>Q=</t>
  </si>
  <si>
    <t>C=</t>
  </si>
  <si>
    <t>X=</t>
  </si>
  <si>
    <t>Zd=</t>
  </si>
  <si>
    <t>Zg=</t>
  </si>
  <si>
    <t>Zs=</t>
  </si>
  <si>
    <t>+</t>
  </si>
  <si>
    <t>=</t>
  </si>
  <si>
    <t xml:space="preserve"> </t>
  </si>
  <si>
    <t>Ga=</t>
  </si>
  <si>
    <t>ESP=</t>
  </si>
  <si>
    <t>-</t>
  </si>
  <si>
    <t>V=</t>
  </si>
  <si>
    <t>L/2=</t>
  </si>
  <si>
    <t>FEM II/A</t>
  </si>
  <si>
    <t>550 mm</t>
  </si>
  <si>
    <t>FEM II/B</t>
  </si>
  <si>
    <t>630 mm</t>
  </si>
  <si>
    <t>FEM III/A</t>
  </si>
  <si>
    <t>660 mm</t>
  </si>
  <si>
    <t>FEM III/B</t>
  </si>
  <si>
    <t>790 mm</t>
  </si>
  <si>
    <t>FEM IV/A</t>
  </si>
  <si>
    <t>850 mm</t>
  </si>
  <si>
    <t>FEM IV/B</t>
  </si>
  <si>
    <t>980 mm</t>
  </si>
  <si>
    <t>1,2-1,6</t>
  </si>
  <si>
    <t>80x40</t>
  </si>
  <si>
    <t>1,8-2,0</t>
  </si>
  <si>
    <t>100x45</t>
  </si>
  <si>
    <t>2,5-3,0</t>
  </si>
  <si>
    <t>125x45</t>
  </si>
  <si>
    <t>3,5-4,5</t>
  </si>
  <si>
    <t>120x50</t>
  </si>
  <si>
    <t>140x50</t>
  </si>
  <si>
    <t>5,0-6,0</t>
  </si>
  <si>
    <t>130x60</t>
  </si>
  <si>
    <t>150x60</t>
  </si>
  <si>
    <t>7,0-8,0</t>
  </si>
  <si>
    <t>150x70</t>
  </si>
  <si>
    <t>Zbytková nosnost:</t>
  </si>
  <si>
    <t>Nosnost:</t>
  </si>
  <si>
    <t>VZV:</t>
  </si>
  <si>
    <t>X-rozměr:</t>
  </si>
  <si>
    <t>Tloušťka vidlic (pův)</t>
  </si>
  <si>
    <t>Zbytková nosnost</t>
  </si>
  <si>
    <t>Přídavné zařízení:</t>
  </si>
  <si>
    <t>Moment VZV</t>
  </si>
  <si>
    <t>Vidlice:</t>
  </si>
  <si>
    <t>Moment přídavného zařízení</t>
  </si>
  <si>
    <t>Těžiště:</t>
  </si>
  <si>
    <t>Hmotnost:</t>
  </si>
  <si>
    <t>Celková hmotnost:</t>
  </si>
  <si>
    <t>Tloušťka:</t>
  </si>
  <si>
    <t>Těžiště břemene:</t>
  </si>
  <si>
    <t>Vzdálenost V:</t>
  </si>
  <si>
    <t>Zbytková nosnost vysokozdvižného vozíku s přídavným zařízením:</t>
  </si>
  <si>
    <t>Parametry břemene:</t>
  </si>
  <si>
    <t>Hmotnost a těžiště vidlic</t>
  </si>
  <si>
    <t>Šířka vidlic:</t>
  </si>
  <si>
    <t>Tloušťka vidlic:</t>
  </si>
  <si>
    <t>Celková délka:</t>
  </si>
  <si>
    <t>Délka špičky:</t>
  </si>
  <si>
    <t>Tloušťka špičky:</t>
  </si>
  <si>
    <t>Nosič vidlic</t>
  </si>
  <si>
    <r>
      <t xml:space="preserve">Výška </t>
    </r>
    <r>
      <rPr>
        <sz val="8"/>
        <rFont val="Arial"/>
        <family val="2"/>
      </rPr>
      <t>(svislé části)</t>
    </r>
  </si>
  <si>
    <t>Hmotnost svislé části:</t>
  </si>
  <si>
    <t>Hmotnost vodorovné části:</t>
  </si>
  <si>
    <t>Hmotnost špičky:</t>
  </si>
  <si>
    <t>Těžiště svislé části:</t>
  </si>
  <si>
    <t>Těžiště vodorovné části:</t>
  </si>
  <si>
    <t>Těžiště špičky:</t>
  </si>
  <si>
    <t>Celková hmotnost jedné vidlice:</t>
  </si>
  <si>
    <t>Vzdálenost těžiště:</t>
  </si>
  <si>
    <t>obvyklé rozměry vidlic:</t>
  </si>
  <si>
    <t>Průřez</t>
  </si>
  <si>
    <t>Širší verze:</t>
  </si>
  <si>
    <t>Integrované</t>
  </si>
  <si>
    <t>přídavné zařízení:</t>
  </si>
  <si>
    <t>Nosič vidlic:</t>
  </si>
  <si>
    <t>Šířka nosiče vidlic:</t>
  </si>
  <si>
    <t>Tloušťka nosiče vidlic:</t>
  </si>
  <si>
    <t>Výška nosiče vidlic:</t>
  </si>
  <si>
    <r>
      <t xml:space="preserve">Výška </t>
    </r>
    <r>
      <rPr>
        <sz val="8"/>
        <rFont val="Arial"/>
        <family val="2"/>
      </rPr>
      <t>(svislé části vidlice)</t>
    </r>
  </si>
  <si>
    <t>Výrobce:</t>
  </si>
  <si>
    <t>Číslo:</t>
  </si>
  <si>
    <t>STILL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</si>
</sst>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#\ &quot;kg&quot;"/>
    <numFmt numFmtId="173" formatCode="####\ &quot;mm&quot;"/>
    <numFmt numFmtId="174" formatCode="######\ &quot;Nm&quot;"/>
    <numFmt numFmtId="175" formatCode="@\ &quot;mm&quot;"/>
    <numFmt numFmtId="176" formatCode="######\ &quot;daNm&quot;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####&quot;mm&quot;"/>
    <numFmt numFmtId="188" formatCode="#####&quot; mm&quot;"/>
    <numFmt numFmtId="189" formatCode="####.#\ &quot;Kg&quot;"/>
    <numFmt numFmtId="190" formatCode="#####.#\ &quot; mm&quot;"/>
    <numFmt numFmtId="191" formatCode="####.#&quot; Kg&quot;"/>
    <numFmt numFmtId="192" formatCode="&quot;FEM&quot;#"/>
    <numFmt numFmtId="193" formatCode="&quot;FEM  &quot;#"/>
    <numFmt numFmtId="194" formatCode="#####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0"/>
    </font>
    <font>
      <i/>
      <u val="single"/>
      <sz val="14"/>
      <name val="Arial"/>
      <family val="2"/>
    </font>
    <font>
      <sz val="12"/>
      <name val="Arial"/>
      <family val="2"/>
    </font>
    <font>
      <i/>
      <u val="single"/>
      <sz val="16"/>
      <name val="Arial"/>
      <family val="0"/>
    </font>
    <font>
      <i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b/>
      <i/>
      <u val="single"/>
      <sz val="16"/>
      <name val="Arial"/>
      <family val="2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8" fontId="8" fillId="2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191" fontId="8" fillId="3" borderId="0" xfId="0" applyNumberFormat="1" applyFont="1" applyFill="1" applyAlignment="1">
      <alignment horizontal="center"/>
    </xf>
    <xf numFmtId="190" fontId="8" fillId="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76" fontId="0" fillId="0" borderId="0" xfId="0" applyNumberFormat="1" applyBorder="1" applyAlignment="1">
      <alignment/>
    </xf>
    <xf numFmtId="173" fontId="8" fillId="0" borderId="0" xfId="0" applyNumberFormat="1" applyFont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3" fontId="0" fillId="4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0" fontId="8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9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11" fillId="0" borderId="3" xfId="0" applyFont="1" applyBorder="1" applyAlignment="1">
      <alignment horizontal="center"/>
    </xf>
    <xf numFmtId="19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Dezimal [0]_DORNBER" xfId="18"/>
    <cellStyle name="Dezimal_DORNBER" xfId="19"/>
    <cellStyle name="Currency" xfId="20"/>
    <cellStyle name="Percent" xfId="21"/>
    <cellStyle name="Standard_DORNBER" xfId="22"/>
    <cellStyle name="Währung [0]_DORNBER" xfId="23"/>
    <cellStyle name="Währung_DORNBE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přídavným zařízením</a:t>
            </a:r>
          </a:p>
        </c:rich>
      </c:tx>
      <c:layout>
        <c:manualLayout>
          <c:xMode val="factor"/>
          <c:yMode val="factor"/>
          <c:x val="-0.15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9"/>
          <c:w val="0.944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navěšené!$K$4:$K$29</c:f>
              <c:numCache/>
            </c:numRef>
          </c:cat>
          <c:val>
            <c:numRef>
              <c:f>navěšené!$L$4:$L$29</c:f>
              <c:numCache/>
            </c:numRef>
          </c:val>
          <c:smooth val="0"/>
        </c:ser>
        <c:axId val="11446266"/>
        <c:axId val="35907531"/>
      </c:lineChart>
      <c:catAx>
        <c:axId val="1144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auto val="0"/>
        <c:lblOffset val="100"/>
        <c:tickLblSkip val="2"/>
        <c:tickMarkSkip val="2"/>
        <c:noMultiLvlLbl val="0"/>
      </c:catAx>
      <c:valAx>
        <c:axId val="35907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5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4626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integrovaným přídavným zařízením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295"/>
          <c:h val="0.8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integrované!$K$4:$K$29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integrované!$L$4:$L$29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4732324"/>
        <c:axId val="22828869"/>
      </c:lineChart>
      <c:catAx>
        <c:axId val="54732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828869"/>
        <c:crosses val="autoZero"/>
        <c:auto val="0"/>
        <c:lblOffset val="100"/>
        <c:tickLblSkip val="2"/>
        <c:tickMarkSkip val="2"/>
        <c:noMultiLvlLbl val="0"/>
      </c:catAx>
      <c:valAx>
        <c:axId val="22828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3232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0.937</cdr:y>
    </cdr:from>
    <cdr:to>
      <cdr:x>0.5955</cdr:x>
      <cdr:y>0.9815</cdr:y>
    </cdr:to>
    <cdr:sp>
      <cdr:nvSpPr>
        <cdr:cNvPr id="1" name="Text 2"/>
        <cdr:cNvSpPr txBox="1">
          <a:spLocks noChangeArrowheads="1"/>
        </cdr:cNvSpPr>
      </cdr:nvSpPr>
      <cdr:spPr>
        <a:xfrm>
          <a:off x="3714750" y="5200650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  <cdr:relSizeAnchor xmlns:cdr="http://schemas.openxmlformats.org/drawingml/2006/chartDrawing">
    <cdr:from>
      <cdr:x>0.0025</cdr:x>
      <cdr:y>0.3155</cdr:y>
    </cdr:from>
    <cdr:to>
      <cdr:x>0.0345</cdr:x>
      <cdr:y>0.55725</cdr:y>
    </cdr:to>
    <cdr:sp>
      <cdr:nvSpPr>
        <cdr:cNvPr id="2" name="Text 3"/>
        <cdr:cNvSpPr txBox="1">
          <a:spLocks noChangeArrowheads="1"/>
        </cdr:cNvSpPr>
      </cdr:nvSpPr>
      <cdr:spPr>
        <a:xfrm>
          <a:off x="19050" y="1743075"/>
          <a:ext cx="2667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57150</xdr:rowOff>
    </xdr:from>
    <xdr:to>
      <xdr:col>23</xdr:col>
      <xdr:colOff>38100</xdr:colOff>
      <xdr:row>29</xdr:row>
      <xdr:rowOff>123825</xdr:rowOff>
    </xdr:to>
    <xdr:graphicFrame>
      <xdr:nvGraphicFramePr>
        <xdr:cNvPr id="1" name="Chart 12"/>
        <xdr:cNvGraphicFramePr/>
      </xdr:nvGraphicFramePr>
      <xdr:xfrm>
        <a:off x="8458200" y="1504950"/>
        <a:ext cx="83534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342900</xdr:colOff>
      <xdr:row>38</xdr:row>
      <xdr:rowOff>180975</xdr:rowOff>
    </xdr:to>
    <xdr:pic>
      <xdr:nvPicPr>
        <xdr:cNvPr id="2" name="Bild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2209800" cy="658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0.31925</cdr:y>
    </cdr:from>
    <cdr:to>
      <cdr:x>0.03775</cdr:x>
      <cdr:y>0.58175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1638300"/>
          <a:ext cx="2667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  <cdr:relSizeAnchor xmlns:cdr="http://schemas.openxmlformats.org/drawingml/2006/chartDrawing">
    <cdr:from>
      <cdr:x>0.4315</cdr:x>
      <cdr:y>0.9605</cdr:y>
    </cdr:from>
    <cdr:to>
      <cdr:x>0.58125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3619500" y="4943475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209550</xdr:rowOff>
    </xdr:from>
    <xdr:to>
      <xdr:col>2</xdr:col>
      <xdr:colOff>333375</xdr:colOff>
      <xdr:row>39</xdr:row>
      <xdr:rowOff>209550</xdr:rowOff>
    </xdr:to>
    <xdr:pic>
      <xdr:nvPicPr>
        <xdr:cNvPr id="1" name="Bild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2200275" cy="685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390525</xdr:colOff>
      <xdr:row>4</xdr:row>
      <xdr:rowOff>0</xdr:rowOff>
    </xdr:from>
    <xdr:to>
      <xdr:col>23</xdr:col>
      <xdr:colOff>295275</xdr:colOff>
      <xdr:row>26</xdr:row>
      <xdr:rowOff>123825</xdr:rowOff>
    </xdr:to>
    <xdr:graphicFrame>
      <xdr:nvGraphicFramePr>
        <xdr:cNvPr id="2" name="Chart 13"/>
        <xdr:cNvGraphicFramePr/>
      </xdr:nvGraphicFramePr>
      <xdr:xfrm>
        <a:off x="9163050" y="1219200"/>
        <a:ext cx="83915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-h\disk_3\BENUTZER\HILS\STANDARD\DPK60\DPKI60-G\BERE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z-Be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0">
      <selection activeCell="G11" sqref="G11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3.140625" style="0" customWidth="1"/>
    <col min="6" max="6" width="6.8515625" style="0" customWidth="1"/>
    <col min="7" max="7" width="10.28125" style="0" customWidth="1"/>
    <col min="8" max="8" width="1.8515625" style="0" customWidth="1"/>
    <col min="9" max="9" width="12.28125" style="0" customWidth="1"/>
    <col min="10" max="10" width="7.8515625" style="0" customWidth="1"/>
    <col min="11" max="11" width="9.421875" style="0" customWidth="1"/>
    <col min="12" max="12" width="18.00390625" style="0" customWidth="1"/>
    <col min="13" max="16384" width="11.57421875" style="0" customWidth="1"/>
  </cols>
  <sheetData>
    <row r="1" spans="1:3" ht="46.5" customHeight="1">
      <c r="A1" s="54" t="s">
        <v>60</v>
      </c>
      <c r="B1" s="27"/>
      <c r="C1" s="27"/>
    </row>
    <row r="2" spans="1:3" ht="13.5" customHeight="1">
      <c r="A2" s="28"/>
      <c r="B2" s="27"/>
      <c r="C2" s="27"/>
    </row>
    <row r="3" spans="1:12" ht="18" customHeight="1" thickBot="1">
      <c r="A3" s="4" t="s">
        <v>46</v>
      </c>
      <c r="B3" s="29" t="s">
        <v>90</v>
      </c>
      <c r="C3" s="12" t="s">
        <v>0</v>
      </c>
      <c r="D3" s="29"/>
      <c r="E3" s="12" t="s">
        <v>47</v>
      </c>
      <c r="F3" s="45"/>
      <c r="G3" s="33">
        <v>430</v>
      </c>
      <c r="H3" s="12"/>
      <c r="I3" s="12"/>
      <c r="K3" s="47" t="s">
        <v>1</v>
      </c>
      <c r="L3" s="46" t="s">
        <v>49</v>
      </c>
    </row>
    <row r="4" spans="1:12" ht="18" customHeight="1" thickBot="1">
      <c r="A4" s="30" t="s">
        <v>45</v>
      </c>
      <c r="B4" s="35">
        <v>2000</v>
      </c>
      <c r="C4" s="30" t="s">
        <v>3</v>
      </c>
      <c r="D4" s="34">
        <v>500</v>
      </c>
      <c r="E4" s="30" t="s">
        <v>48</v>
      </c>
      <c r="F4" s="30"/>
      <c r="G4" s="34">
        <v>45</v>
      </c>
      <c r="H4" s="30"/>
      <c r="I4" s="30"/>
      <c r="K4" s="8">
        <v>0</v>
      </c>
      <c r="L4" s="48">
        <f aca="true" t="shared" si="0" ref="L4:L9">Resttragfähigkeit</f>
        <v>2107.8970120788304</v>
      </c>
    </row>
    <row r="5" spans="1:12" ht="18" customHeight="1">
      <c r="A5" s="12"/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48">
        <f t="shared" si="0"/>
        <v>2107.8970120788304</v>
      </c>
    </row>
    <row r="6" spans="1:12" ht="18" customHeight="1">
      <c r="A6" s="37" t="s">
        <v>50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48">
        <f t="shared" si="0"/>
        <v>2107.8970120788304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48">
        <f t="shared" si="0"/>
        <v>2107.8970120788304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48">
        <f t="shared" si="0"/>
        <v>2107.8970120788304</v>
      </c>
    </row>
    <row r="9" spans="11:12" ht="18" customHeight="1">
      <c r="K9" s="8">
        <v>500</v>
      </c>
      <c r="L9" s="48">
        <f t="shared" si="0"/>
        <v>2107.8970120788304</v>
      </c>
    </row>
    <row r="10" spans="4:12" ht="18" customHeight="1">
      <c r="D10" s="4" t="s">
        <v>51</v>
      </c>
      <c r="E10" s="4"/>
      <c r="K10" s="8">
        <v>600</v>
      </c>
      <c r="L10" s="48">
        <f>Restmoment/(X-Zd+V+LSP7)*1000</f>
        <v>2826.702472293265</v>
      </c>
    </row>
    <row r="11" spans="4:12" ht="18" customHeight="1">
      <c r="D11" t="s">
        <v>45</v>
      </c>
      <c r="F11" t="s">
        <v>4</v>
      </c>
      <c r="G11" s="44">
        <v>4500</v>
      </c>
      <c r="K11" s="8">
        <v>700</v>
      </c>
      <c r="L11" s="48">
        <f>Restmoment/(X-Zd+V+LSP8)*1000</f>
        <v>2604.6520031421837</v>
      </c>
    </row>
    <row r="12" spans="4:12" ht="18" customHeight="1">
      <c r="D12" t="s">
        <v>3</v>
      </c>
      <c r="F12" t="s">
        <v>5</v>
      </c>
      <c r="G12" s="43">
        <v>500</v>
      </c>
      <c r="K12" s="8">
        <v>800</v>
      </c>
      <c r="L12" s="48">
        <f>Restmoment/(X-Zd+V+LSP9)*1000</f>
        <v>2414.94683175528</v>
      </c>
    </row>
    <row r="13" spans="4:12" ht="18" customHeight="1">
      <c r="D13" t="s">
        <v>47</v>
      </c>
      <c r="F13" t="s">
        <v>6</v>
      </c>
      <c r="G13" s="43">
        <v>430</v>
      </c>
      <c r="I13" s="9">
        <f>Q*(X+C)/1000</f>
        <v>4185</v>
      </c>
      <c r="K13" s="8">
        <v>900</v>
      </c>
      <c r="L13" s="48">
        <f>Restmoment/(X-Zd+V+LSP10)*1000</f>
        <v>2250.9993211133738</v>
      </c>
    </row>
    <row r="14" spans="7:12" ht="18" customHeight="1">
      <c r="G14" s="1"/>
      <c r="I14" s="2"/>
      <c r="K14" s="8">
        <v>1000</v>
      </c>
      <c r="L14" s="48">
        <f>Restmoment/(X-Zd+V+LSP11)*1000</f>
        <v>2107.8970120788304</v>
      </c>
    </row>
    <row r="15" spans="4:16" ht="18" customHeight="1">
      <c r="D15" t="s">
        <v>52</v>
      </c>
      <c r="K15" s="8">
        <v>1100</v>
      </c>
      <c r="L15" s="48">
        <f>Restmoment/(X-Zd+V+LSP12)*1000</f>
        <v>1981.901972504483</v>
      </c>
      <c r="O15" s="7"/>
      <c r="P15" s="7"/>
    </row>
    <row r="16" spans="4:16" ht="18" customHeight="1">
      <c r="D16" t="s">
        <v>57</v>
      </c>
      <c r="F16" t="s">
        <v>7</v>
      </c>
      <c r="G16" s="43">
        <v>45</v>
      </c>
      <c r="K16" s="8">
        <v>1200</v>
      </c>
      <c r="L16" s="48">
        <f>Restmoment/(X-Zd+V+LSP13)*1000</f>
        <v>1870.1195713479976</v>
      </c>
      <c r="O16" s="7"/>
      <c r="P16" s="7"/>
    </row>
    <row r="17" spans="4:16" ht="18" customHeight="1">
      <c r="D17" t="s">
        <v>56</v>
      </c>
      <c r="F17" t="s">
        <v>8</v>
      </c>
      <c r="G17" s="41">
        <v>102</v>
      </c>
      <c r="K17" s="8">
        <v>1300</v>
      </c>
      <c r="L17" s="48">
        <f>Restmoment/(X-Zd+V+LSP14)*1000</f>
        <v>1770.2733582487986</v>
      </c>
      <c r="O17" s="7"/>
      <c r="P17" s="7"/>
    </row>
    <row r="18" spans="4:16" ht="18" customHeight="1" thickBot="1">
      <c r="D18" t="s">
        <v>54</v>
      </c>
      <c r="F18" t="s">
        <v>9</v>
      </c>
      <c r="G18" s="42">
        <v>426</v>
      </c>
      <c r="H18" s="3" t="s">
        <v>10</v>
      </c>
      <c r="I18" s="10">
        <f>Zg*(X+Zsp-Zd)/1000</f>
        <v>82.722</v>
      </c>
      <c r="K18" s="8">
        <v>1400</v>
      </c>
      <c r="L18" s="48">
        <f>Restmoment/(X-Zd+V+LSP15)*1000</f>
        <v>1680.5484034465278</v>
      </c>
      <c r="O18" s="7"/>
      <c r="P18" s="7"/>
    </row>
    <row r="19" spans="11:12" ht="18" customHeight="1">
      <c r="K19" s="8">
        <v>1500</v>
      </c>
      <c r="L19" s="48">
        <f>Restmoment/(X-Zd+V+LSP16)*1000</f>
        <v>1599.4799807042932</v>
      </c>
    </row>
    <row r="20" spans="8:12" ht="18" customHeight="1">
      <c r="H20" s="3" t="s">
        <v>11</v>
      </c>
      <c r="I20" s="9">
        <f>Lastmoment+Zinkenmoment</f>
        <v>4267.722</v>
      </c>
      <c r="K20" s="8">
        <v>1600</v>
      </c>
      <c r="L20" s="48">
        <f>Restmoment/(X-Zd+V+LSP17)*1000</f>
        <v>1525.8729866543947</v>
      </c>
    </row>
    <row r="21" spans="4:12" ht="18" customHeight="1">
      <c r="D21" s="4" t="s">
        <v>53</v>
      </c>
      <c r="E21" s="4"/>
      <c r="K21" s="8">
        <v>1700</v>
      </c>
      <c r="L21" s="48">
        <f>Restmoment/(X-Zd+V+LSP18)*1000</f>
        <v>1458.7426308842937</v>
      </c>
    </row>
    <row r="22" spans="1:12" ht="18" customHeight="1">
      <c r="A22" t="s">
        <v>12</v>
      </c>
      <c r="K22" s="8">
        <v>1800</v>
      </c>
      <c r="L22" s="48">
        <f>Restmoment/(X-Zd+V+LSP19)*1000</f>
        <v>1397.270122208175</v>
      </c>
    </row>
    <row r="23" spans="4:12" ht="18" customHeight="1">
      <c r="D23" t="s">
        <v>55</v>
      </c>
      <c r="F23" t="s">
        <v>13</v>
      </c>
      <c r="G23" s="44">
        <v>1120</v>
      </c>
      <c r="K23" s="8">
        <v>1900</v>
      </c>
      <c r="L23" s="48">
        <f>Restmoment/(X-Zd+V+LSP20)*1000</f>
        <v>1340.7691063485645</v>
      </c>
    </row>
    <row r="24" spans="4:12" ht="18" customHeight="1">
      <c r="D24" t="s">
        <v>54</v>
      </c>
      <c r="F24" t="s">
        <v>14</v>
      </c>
      <c r="G24" s="43">
        <v>465</v>
      </c>
      <c r="H24" s="3" t="s">
        <v>15</v>
      </c>
      <c r="I24" s="32">
        <f>Ga_1*(X-Zd+ESP1)/1000</f>
        <v>952</v>
      </c>
      <c r="K24" s="8">
        <v>2000</v>
      </c>
      <c r="L24" s="48">
        <f>Restmoment/(X-Zd+V+LSP21)*1000</f>
        <v>1288.6599300427515</v>
      </c>
    </row>
    <row r="25" spans="7:12" ht="18" customHeight="1">
      <c r="G25" s="36"/>
      <c r="H25" s="3"/>
      <c r="J25" s="7"/>
      <c r="K25" s="8">
        <v>2100</v>
      </c>
      <c r="L25" s="48">
        <f>Restmoment/(X-Zd+V+LSP22)*1000</f>
        <v>1240.4496820052375</v>
      </c>
    </row>
    <row r="26" spans="4:12" ht="18" customHeight="1">
      <c r="D26" t="s">
        <v>55</v>
      </c>
      <c r="F26" t="s">
        <v>13</v>
      </c>
      <c r="G26" s="41">
        <v>0</v>
      </c>
      <c r="H26" s="3"/>
      <c r="K26" s="8">
        <v>2200</v>
      </c>
      <c r="L26" s="48">
        <f>Restmoment/(X-Zd+V+LSP23)*1000</f>
        <v>1195.7165524702486</v>
      </c>
    </row>
    <row r="27" spans="4:12" ht="18" customHeight="1">
      <c r="D27" t="s">
        <v>54</v>
      </c>
      <c r="F27" t="s">
        <v>14</v>
      </c>
      <c r="G27" s="42">
        <v>0</v>
      </c>
      <c r="H27" s="3" t="s">
        <v>15</v>
      </c>
      <c r="I27" s="32">
        <f>Ga_2*(X-Zd+ESP2)/1000</f>
        <v>0</v>
      </c>
      <c r="K27" s="8">
        <v>2300</v>
      </c>
      <c r="L27" s="48">
        <f>Restmoment/(X-Zd+V+LSP24)*1000</f>
        <v>1154.097459101984</v>
      </c>
    </row>
    <row r="28" spans="7:12" ht="18" customHeight="1">
      <c r="G28" s="36"/>
      <c r="H28" s="3"/>
      <c r="K28" s="8">
        <v>2400</v>
      </c>
      <c r="L28" s="48">
        <f>Restmoment/(X-Zd+V+LSP25)*1000</f>
        <v>1115.2781701984527</v>
      </c>
    </row>
    <row r="29" spans="4:12" ht="18" customHeight="1">
      <c r="D29" t="s">
        <v>55</v>
      </c>
      <c r="F29" t="s">
        <v>13</v>
      </c>
      <c r="G29" s="41">
        <v>0</v>
      </c>
      <c r="K29" s="8">
        <v>2500</v>
      </c>
      <c r="L29" s="48">
        <f>Restmoment/(X-Zd+V+LSP26)*1000</f>
        <v>1078.98535632932</v>
      </c>
    </row>
    <row r="30" spans="4:9" ht="18" customHeight="1" thickBot="1">
      <c r="D30" t="s">
        <v>54</v>
      </c>
      <c r="F30" t="s">
        <v>14</v>
      </c>
      <c r="G30" s="42">
        <v>0</v>
      </c>
      <c r="H30" s="3" t="s">
        <v>15</v>
      </c>
      <c r="I30" s="10">
        <f>Ga_3*(X-Zd+ESP3)/1000</f>
        <v>0</v>
      </c>
    </row>
    <row r="31" ht="18" customHeight="1"/>
    <row r="32" spans="8:9" ht="18" customHeight="1">
      <c r="H32" s="3" t="s">
        <v>11</v>
      </c>
      <c r="I32" s="9">
        <f>staplermoment-Gerätmoment1-Gerätmoment2-Gerätmoment3</f>
        <v>3315.7219999999998</v>
      </c>
    </row>
    <row r="33" ht="18" customHeight="1"/>
    <row r="34" spans="4:9" ht="18" customHeight="1">
      <c r="D34" s="4" t="s">
        <v>61</v>
      </c>
      <c r="E34" s="4"/>
      <c r="I34" s="32"/>
    </row>
    <row r="35" spans="4:7" ht="18" customHeight="1">
      <c r="D35" t="s">
        <v>59</v>
      </c>
      <c r="F35" t="s">
        <v>16</v>
      </c>
      <c r="G35" s="43">
        <v>188</v>
      </c>
    </row>
    <row r="36" spans="4:9" ht="18" customHeight="1">
      <c r="D36" t="s">
        <v>58</v>
      </c>
      <c r="F36" t="s">
        <v>17</v>
      </c>
      <c r="G36" s="43">
        <v>1000</v>
      </c>
      <c r="I36" s="1">
        <f>X-Zd+V+L_2</f>
        <v>1573</v>
      </c>
    </row>
    <row r="37" ht="18" customHeight="1"/>
    <row r="38" ht="18" customHeight="1"/>
    <row r="39" spans="6:9" ht="18" customHeight="1">
      <c r="F39" s="5" t="s">
        <v>44</v>
      </c>
      <c r="I39" s="6">
        <f>Restmoment/Lasthebel*1000</f>
        <v>2107.8970120788304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printOptions/>
  <pageMargins left="0.984251968503937" right="0.3937007874015748" top="0.5511811023622047" bottom="0.42" header="0.38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6">
      <selection activeCell="G12" sqref="G12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6.28125" style="0" customWidth="1"/>
    <col min="6" max="6" width="8.57421875" style="0" customWidth="1"/>
    <col min="7" max="7" width="10.28125" style="0" customWidth="1"/>
    <col min="8" max="8" width="1.8515625" style="0" customWidth="1"/>
    <col min="9" max="9" width="13.421875" style="0" customWidth="1"/>
    <col min="10" max="10" width="7.8515625" style="0" customWidth="1"/>
    <col min="11" max="11" width="11.57421875" style="0" customWidth="1"/>
    <col min="12" max="12" width="17.140625" style="0" customWidth="1"/>
    <col min="13" max="16384" width="11.57421875" style="0" customWidth="1"/>
  </cols>
  <sheetData>
    <row r="1" spans="1:12" ht="46.5" customHeight="1">
      <c r="A1" s="54" t="s">
        <v>60</v>
      </c>
      <c r="B1" s="27"/>
      <c r="C1" s="27"/>
      <c r="K1" s="49"/>
      <c r="L1" s="49"/>
    </row>
    <row r="2" spans="1:12" ht="13.5" customHeight="1">
      <c r="A2" s="28"/>
      <c r="B2" s="27"/>
      <c r="C2" s="27"/>
      <c r="K2" s="50"/>
      <c r="L2" s="51"/>
    </row>
    <row r="3" spans="1:12" ht="18" customHeight="1" thickBot="1">
      <c r="A3" s="4" t="s">
        <v>46</v>
      </c>
      <c r="B3" s="29"/>
      <c r="C3" s="12" t="s">
        <v>0</v>
      </c>
      <c r="D3" s="29"/>
      <c r="E3" s="12" t="s">
        <v>47</v>
      </c>
      <c r="F3" s="45"/>
      <c r="G3" s="33">
        <v>0</v>
      </c>
      <c r="H3" s="12"/>
      <c r="I3" s="12"/>
      <c r="K3" s="52" t="s">
        <v>1</v>
      </c>
      <c r="L3" s="53" t="s">
        <v>2</v>
      </c>
    </row>
    <row r="4" spans="1:12" ht="18" customHeight="1" thickBot="1">
      <c r="A4" s="30" t="s">
        <v>45</v>
      </c>
      <c r="B4" s="35">
        <v>0</v>
      </c>
      <c r="C4" s="30" t="s">
        <v>3</v>
      </c>
      <c r="D4" s="34">
        <v>0</v>
      </c>
      <c r="E4" s="30" t="s">
        <v>48</v>
      </c>
      <c r="F4" s="30"/>
      <c r="G4" s="34">
        <v>0</v>
      </c>
      <c r="H4" s="30"/>
      <c r="I4" s="30"/>
      <c r="K4" s="8">
        <v>0</v>
      </c>
      <c r="L4" s="51" t="e">
        <f aca="true" t="shared" si="0" ref="L4:L9">Resttragfähigkeit</f>
        <v>#DIV/0!</v>
      </c>
    </row>
    <row r="5" spans="1:12" ht="18" customHeight="1">
      <c r="A5" s="56" t="s">
        <v>81</v>
      </c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51" t="e">
        <f t="shared" si="0"/>
        <v>#DIV/0!</v>
      </c>
    </row>
    <row r="6" spans="1:12" ht="18" customHeight="1">
      <c r="A6" s="37" t="s">
        <v>82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51" t="e">
        <f t="shared" si="0"/>
        <v>#DIV/0!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51" t="e">
        <f t="shared" si="0"/>
        <v>#DIV/0!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51" t="e">
        <f t="shared" si="0"/>
        <v>#DIV/0!</v>
      </c>
    </row>
    <row r="9" spans="4:12" ht="18" customHeight="1">
      <c r="D9" s="4" t="s">
        <v>51</v>
      </c>
      <c r="E9" s="4"/>
      <c r="K9" s="8">
        <v>500</v>
      </c>
      <c r="L9" s="51" t="e">
        <f t="shared" si="0"/>
        <v>#DIV/0!</v>
      </c>
    </row>
    <row r="10" spans="4:12" ht="18" customHeight="1">
      <c r="D10" t="s">
        <v>45</v>
      </c>
      <c r="F10" t="s">
        <v>4</v>
      </c>
      <c r="G10" s="44">
        <v>0</v>
      </c>
      <c r="K10" s="8">
        <v>600</v>
      </c>
      <c r="L10" s="51">
        <f>Restmoment/(X-Zd-Ld+V+LP7)*1000</f>
        <v>0</v>
      </c>
    </row>
    <row r="11" spans="4:12" ht="18" customHeight="1">
      <c r="D11" t="s">
        <v>3</v>
      </c>
      <c r="F11" t="s">
        <v>5</v>
      </c>
      <c r="G11" s="43">
        <v>0</v>
      </c>
      <c r="K11" s="8">
        <v>700</v>
      </c>
      <c r="L11" s="51">
        <f>Restmoment/(X-Zd-Ld+V+LP8)*1000</f>
        <v>0</v>
      </c>
    </row>
    <row r="12" spans="4:12" ht="18" customHeight="1">
      <c r="D12" t="s">
        <v>47</v>
      </c>
      <c r="F12" t="s">
        <v>6</v>
      </c>
      <c r="G12" s="43">
        <v>0</v>
      </c>
      <c r="I12" s="9">
        <f>Q*(X+C)/1000</f>
        <v>0</v>
      </c>
      <c r="K12" s="8">
        <v>800</v>
      </c>
      <c r="L12" s="51">
        <f>Restmoment/(X-Zd-Ld+V+LP9)*1000</f>
        <v>0</v>
      </c>
    </row>
    <row r="13" spans="4:12" ht="18" customHeight="1">
      <c r="D13" s="5" t="s">
        <v>52</v>
      </c>
      <c r="G13" s="1"/>
      <c r="I13" s="2"/>
      <c r="K13" s="8">
        <v>900</v>
      </c>
      <c r="L13" s="51">
        <f>Restmoment/(X-Zd-Ld+V+LP10)*1000</f>
        <v>0</v>
      </c>
    </row>
    <row r="14" spans="4:12" ht="18" customHeight="1">
      <c r="D14" t="s">
        <v>57</v>
      </c>
      <c r="F14" t="s">
        <v>7</v>
      </c>
      <c r="G14" s="43">
        <v>0</v>
      </c>
      <c r="K14" s="8">
        <v>1000</v>
      </c>
      <c r="L14" s="51">
        <f>Restmoment/(X-Zd-Ld+V+LP11)*1000</f>
        <v>0</v>
      </c>
    </row>
    <row r="15" spans="4:16" ht="18" customHeight="1">
      <c r="D15" t="s">
        <v>56</v>
      </c>
      <c r="F15" t="s">
        <v>8</v>
      </c>
      <c r="G15" s="41">
        <v>0</v>
      </c>
      <c r="K15" s="8">
        <v>1100</v>
      </c>
      <c r="L15" s="51">
        <f>Restmoment/(X-Zd-Ld+V+LP12)*1000</f>
        <v>0</v>
      </c>
      <c r="O15" s="7"/>
      <c r="P15" s="7"/>
    </row>
    <row r="16" spans="4:16" ht="18" customHeight="1">
      <c r="D16" t="s">
        <v>54</v>
      </c>
      <c r="F16" t="s">
        <v>9</v>
      </c>
      <c r="G16" s="42">
        <v>0</v>
      </c>
      <c r="H16" s="3" t="s">
        <v>10</v>
      </c>
      <c r="I16" s="32">
        <f>Zg*(X+Zsp-Zd)/1000</f>
        <v>0</v>
      </c>
      <c r="K16" s="8">
        <v>1200</v>
      </c>
      <c r="L16" s="51">
        <f>Restmoment/(X-Zd-Ld+V+LP13)*1000</f>
        <v>0</v>
      </c>
      <c r="O16" s="7"/>
      <c r="P16" s="7"/>
    </row>
    <row r="17" spans="11:16" ht="18" customHeight="1">
      <c r="K17" s="8">
        <v>1300</v>
      </c>
      <c r="L17" s="51">
        <f>Restmoment/(X-Zd-Ld+V+LP14)*1000</f>
        <v>0</v>
      </c>
      <c r="O17" s="7"/>
      <c r="P17" s="7"/>
    </row>
    <row r="18" spans="4:16" ht="18" customHeight="1">
      <c r="D18" t="s">
        <v>83</v>
      </c>
      <c r="E18" s="40">
        <v>2</v>
      </c>
      <c r="K18" s="8">
        <v>1400</v>
      </c>
      <c r="L18" s="51">
        <f>Restmoment/(X-Zd-Ld+V+LP15)*1000</f>
        <v>0</v>
      </c>
      <c r="O18" s="7"/>
      <c r="P18" s="7"/>
    </row>
    <row r="19" spans="4:12" ht="18" customHeight="1">
      <c r="D19" t="s">
        <v>84</v>
      </c>
      <c r="G19" s="43">
        <v>0</v>
      </c>
      <c r="K19" s="8">
        <v>1500</v>
      </c>
      <c r="L19" s="51">
        <f>Restmoment/(X-Zd-Ld+V+LP16)*1000</f>
        <v>0</v>
      </c>
    </row>
    <row r="20" spans="4:12" ht="18" customHeight="1">
      <c r="D20" t="s">
        <v>85</v>
      </c>
      <c r="G20" s="43">
        <v>0</v>
      </c>
      <c r="K20" s="8">
        <v>1600</v>
      </c>
      <c r="L20" s="51">
        <f>Restmoment/(X-Zd-Ld+V+LP17)*1000</f>
        <v>0</v>
      </c>
    </row>
    <row r="21" spans="4:12" ht="18" customHeight="1" thickBot="1">
      <c r="D21" t="s">
        <v>86</v>
      </c>
      <c r="G21" s="43">
        <v>0</v>
      </c>
      <c r="H21" s="3" t="s">
        <v>10</v>
      </c>
      <c r="I21" s="10">
        <f>2*Lb*Ld*Lh*0.00000785*(X-Zd-Ld/2)/1000</f>
        <v>0</v>
      </c>
      <c r="K21" s="8">
        <v>1700</v>
      </c>
      <c r="L21" s="51">
        <f>Restmoment/(X-Zd-Ld+V+LP18)*1000</f>
        <v>0</v>
      </c>
    </row>
    <row r="22" spans="1:12" ht="18" customHeight="1">
      <c r="A22" t="s">
        <v>12</v>
      </c>
      <c r="H22" s="3" t="s">
        <v>11</v>
      </c>
      <c r="I22" s="9">
        <f>Lastmoment+Zinkenmoment+Gabelträgermoment</f>
        <v>0</v>
      </c>
      <c r="K22" s="8">
        <v>1800</v>
      </c>
      <c r="L22" s="51">
        <f>Restmoment/(X-Zd-Ld+V+LP19)*1000</f>
        <v>0</v>
      </c>
    </row>
    <row r="23" spans="11:12" ht="18" customHeight="1">
      <c r="K23" s="8">
        <v>1900</v>
      </c>
      <c r="L23" s="51">
        <f>Restmoment/(X-Zd-Ld+V+LP20)*1000</f>
        <v>0</v>
      </c>
    </row>
    <row r="24" spans="4:12" ht="18" customHeight="1">
      <c r="D24" s="4" t="s">
        <v>53</v>
      </c>
      <c r="E24" s="4"/>
      <c r="K24" s="8">
        <v>2000</v>
      </c>
      <c r="L24" s="51">
        <f>Restmoment/(X-Zd-Ld+V+LP21)*1000</f>
        <v>0</v>
      </c>
    </row>
    <row r="25" spans="10:12" ht="18" customHeight="1">
      <c r="J25" s="7"/>
      <c r="K25" s="8">
        <v>2100</v>
      </c>
      <c r="L25" s="51">
        <f>Restmoment/(X-Zd-Ld+V+LP22)*1000</f>
        <v>0</v>
      </c>
    </row>
    <row r="26" spans="4:12" ht="18" customHeight="1">
      <c r="D26" t="s">
        <v>55</v>
      </c>
      <c r="F26" t="s">
        <v>13</v>
      </c>
      <c r="G26" s="44">
        <v>0</v>
      </c>
      <c r="K26" s="8">
        <v>2200</v>
      </c>
      <c r="L26" s="51">
        <f>Restmoment/(X-Zd-Ld+V+LP23)*1000</f>
        <v>0</v>
      </c>
    </row>
    <row r="27" spans="4:12" ht="18" customHeight="1">
      <c r="D27" t="s">
        <v>54</v>
      </c>
      <c r="F27" t="s">
        <v>14</v>
      </c>
      <c r="G27" s="43">
        <v>0</v>
      </c>
      <c r="H27" s="3" t="s">
        <v>15</v>
      </c>
      <c r="I27" s="32">
        <f>Ga_1*(X-Zd-Ld+ESP1)/1000</f>
        <v>0</v>
      </c>
      <c r="K27" s="8">
        <v>2300</v>
      </c>
      <c r="L27" s="51">
        <f>Restmoment/(X-Zd-Ld+V+LP24)*1000</f>
        <v>0</v>
      </c>
    </row>
    <row r="28" spans="7:12" ht="18" customHeight="1">
      <c r="G28" s="36"/>
      <c r="H28" s="3"/>
      <c r="K28" s="8">
        <v>2400</v>
      </c>
      <c r="L28" s="51">
        <f>Restmoment/(X-Zd-Ld+V+LP25)*1000</f>
        <v>0</v>
      </c>
    </row>
    <row r="29" spans="4:12" ht="18" customHeight="1">
      <c r="D29" t="s">
        <v>55</v>
      </c>
      <c r="F29" t="s">
        <v>13</v>
      </c>
      <c r="G29" s="41">
        <v>0</v>
      </c>
      <c r="H29" s="3"/>
      <c r="K29" s="8">
        <v>2500</v>
      </c>
      <c r="L29" s="51">
        <f>Restmoment/(X-Zd-Ld+V+LP26)*1000</f>
        <v>0</v>
      </c>
    </row>
    <row r="30" spans="4:12" ht="18" customHeight="1">
      <c r="D30" t="s">
        <v>54</v>
      </c>
      <c r="F30" t="s">
        <v>14</v>
      </c>
      <c r="G30" s="42">
        <v>0</v>
      </c>
      <c r="H30" s="3" t="s">
        <v>15</v>
      </c>
      <c r="I30" s="32">
        <f>Ga_2*(X-Zd-Ld+ESP2)/1000</f>
        <v>0</v>
      </c>
      <c r="K30" s="50"/>
      <c r="L30" s="39"/>
    </row>
    <row r="31" spans="7:12" ht="18" customHeight="1">
      <c r="G31" s="36"/>
      <c r="H31" s="3"/>
      <c r="K31" s="39"/>
      <c r="L31" s="39"/>
    </row>
    <row r="32" spans="4:11" ht="18" customHeight="1">
      <c r="D32" t="s">
        <v>55</v>
      </c>
      <c r="F32" t="s">
        <v>13</v>
      </c>
      <c r="G32" s="41">
        <v>0</v>
      </c>
      <c r="K32" s="39"/>
    </row>
    <row r="33" spans="4:11" ht="18" customHeight="1" thickBot="1">
      <c r="D33" t="s">
        <v>54</v>
      </c>
      <c r="F33" t="s">
        <v>14</v>
      </c>
      <c r="G33" s="42">
        <v>0</v>
      </c>
      <c r="H33" s="3" t="s">
        <v>15</v>
      </c>
      <c r="I33" s="10">
        <f>Ga_3*(X-Zd-Ld+ESP3)/1000</f>
        <v>0</v>
      </c>
      <c r="K33" s="39"/>
    </row>
    <row r="34" spans="8:11" ht="18" customHeight="1">
      <c r="H34" s="3" t="s">
        <v>11</v>
      </c>
      <c r="I34" s="9">
        <f>staplermoment-Gerätmoment1-Gerätmoment2-Gerätmoment3</f>
        <v>0</v>
      </c>
      <c r="K34" s="39"/>
    </row>
    <row r="35" ht="18" customHeight="1"/>
    <row r="36" spans="4:9" ht="18" customHeight="1">
      <c r="D36" s="4" t="s">
        <v>61</v>
      </c>
      <c r="E36" s="4"/>
      <c r="I36" s="32"/>
    </row>
    <row r="37" spans="4:7" ht="18" customHeight="1">
      <c r="D37" t="s">
        <v>59</v>
      </c>
      <c r="F37" t="s">
        <v>16</v>
      </c>
      <c r="G37" s="43">
        <v>0</v>
      </c>
    </row>
    <row r="38" spans="4:9" ht="18" customHeight="1">
      <c r="D38" t="s">
        <v>58</v>
      </c>
      <c r="F38" t="s">
        <v>17</v>
      </c>
      <c r="G38" s="43">
        <v>0</v>
      </c>
      <c r="I38" s="1">
        <f>X-Zd-Ld+V+L_2</f>
        <v>0</v>
      </c>
    </row>
    <row r="39" ht="18" customHeight="1"/>
    <row r="40" spans="6:9" ht="18" customHeight="1">
      <c r="F40" s="5" t="s">
        <v>44</v>
      </c>
      <c r="I40" s="6" t="e">
        <f>Restmoment/Lasthebel*1000</f>
        <v>#DIV/0!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printOptions/>
  <pageMargins left="0.984251968503937" right="0.3937007874015748" top="0.45" bottom="0.27" header="0.29" footer="0.2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">
      <selection activeCell="B19" sqref="B19"/>
    </sheetView>
  </sheetViews>
  <sheetFormatPr defaultColWidth="9.140625" defaultRowHeight="12.75"/>
  <cols>
    <col min="1" max="1" width="31.28125" style="0" customWidth="1"/>
    <col min="2" max="2" width="14.57421875" style="0" customWidth="1"/>
    <col min="3" max="3" width="6.7109375" style="0" customWidth="1"/>
    <col min="4" max="4" width="11.57421875" style="0" customWidth="1"/>
    <col min="5" max="5" width="13.57421875" style="0" customWidth="1"/>
    <col min="6" max="6" width="15.00390625" style="0" customWidth="1"/>
    <col min="7" max="16384" width="11.57421875" style="0" customWidth="1"/>
  </cols>
  <sheetData>
    <row r="1" ht="18">
      <c r="A1" s="11" t="s">
        <v>62</v>
      </c>
    </row>
    <row r="4" spans="1:6" ht="15" thickBot="1">
      <c r="A4" s="12" t="s">
        <v>63</v>
      </c>
      <c r="B4" s="13">
        <v>80</v>
      </c>
      <c r="E4" s="14" t="s">
        <v>68</v>
      </c>
      <c r="F4" s="15" t="s">
        <v>69</v>
      </c>
    </row>
    <row r="5" spans="1:6" ht="15">
      <c r="A5" s="12" t="s">
        <v>64</v>
      </c>
      <c r="B5" s="13">
        <v>45</v>
      </c>
      <c r="E5" s="16" t="s">
        <v>18</v>
      </c>
      <c r="F5" s="17" t="s">
        <v>19</v>
      </c>
    </row>
    <row r="6" spans="1:6" ht="15">
      <c r="A6" s="12" t="s">
        <v>65</v>
      </c>
      <c r="B6" s="13">
        <v>1300</v>
      </c>
      <c r="E6" s="16" t="s">
        <v>20</v>
      </c>
      <c r="F6" s="17" t="s">
        <v>21</v>
      </c>
    </row>
    <row r="7" spans="1:6" ht="15">
      <c r="A7" s="55" t="s">
        <v>87</v>
      </c>
      <c r="B7" s="13">
        <v>630</v>
      </c>
      <c r="E7" s="16" t="s">
        <v>22</v>
      </c>
      <c r="F7" s="17" t="s">
        <v>23</v>
      </c>
    </row>
    <row r="8" spans="1:6" ht="15">
      <c r="A8" s="12" t="s">
        <v>66</v>
      </c>
      <c r="B8" s="13">
        <v>300</v>
      </c>
      <c r="C8" s="18">
        <v>500</v>
      </c>
      <c r="E8" s="16" t="s">
        <v>24</v>
      </c>
      <c r="F8" s="17" t="s">
        <v>25</v>
      </c>
    </row>
    <row r="9" spans="1:6" ht="15">
      <c r="A9" s="12" t="s">
        <v>67</v>
      </c>
      <c r="B9" s="13">
        <v>10</v>
      </c>
      <c r="C9" s="18">
        <v>10</v>
      </c>
      <c r="E9" s="16" t="s">
        <v>26</v>
      </c>
      <c r="F9" s="17" t="s">
        <v>27</v>
      </c>
    </row>
    <row r="10" spans="5:6" ht="12.75">
      <c r="E10" s="8" t="s">
        <v>28</v>
      </c>
      <c r="F10" s="19" t="s">
        <v>29</v>
      </c>
    </row>
    <row r="11" ht="15">
      <c r="B11" s="13"/>
    </row>
    <row r="12" spans="1:2" ht="12.75">
      <c r="A12" t="s">
        <v>70</v>
      </c>
      <c r="B12" s="20">
        <f>breit*dick*R_hoch*0.00000785</f>
        <v>17.8038</v>
      </c>
    </row>
    <row r="13" spans="1:2" ht="12.75">
      <c r="A13" t="s">
        <v>71</v>
      </c>
      <c r="B13" s="20">
        <f>breit*dick*lang*0.00000785</f>
        <v>36.738</v>
      </c>
    </row>
    <row r="14" spans="1:5" ht="15">
      <c r="A14" t="s">
        <v>72</v>
      </c>
      <c r="B14" s="20">
        <f>sp_lang*(dick-sp_dick)*breit*0.000003925</f>
        <v>3.2969999999999997</v>
      </c>
      <c r="E14" s="12" t="s">
        <v>78</v>
      </c>
    </row>
    <row r="15" spans="1:7" ht="13.5" thickBot="1">
      <c r="A15" t="s">
        <v>73</v>
      </c>
      <c r="B15" s="21">
        <f>dick/2</f>
        <v>22.5</v>
      </c>
      <c r="E15" s="22" t="s">
        <v>45</v>
      </c>
      <c r="F15" s="22" t="s">
        <v>79</v>
      </c>
      <c r="G15" s="23" t="s">
        <v>80</v>
      </c>
    </row>
    <row r="16" spans="1:7" ht="12.75">
      <c r="A16" t="s">
        <v>74</v>
      </c>
      <c r="B16" s="21">
        <f>dick+lang/2</f>
        <v>695</v>
      </c>
      <c r="E16" s="24" t="s">
        <v>30</v>
      </c>
      <c r="F16" s="24" t="s">
        <v>31</v>
      </c>
      <c r="G16" s="19"/>
    </row>
    <row r="17" spans="1:7" ht="12.75">
      <c r="A17" t="s">
        <v>75</v>
      </c>
      <c r="B17" s="21">
        <f>dick+lang-sp_lang/3</f>
        <v>1245</v>
      </c>
      <c r="E17" s="24" t="s">
        <v>32</v>
      </c>
      <c r="F17" s="24" t="s">
        <v>33</v>
      </c>
      <c r="G17" s="19"/>
    </row>
    <row r="18" spans="5:7" ht="12.75">
      <c r="E18" s="24" t="s">
        <v>34</v>
      </c>
      <c r="F18" s="24" t="s">
        <v>35</v>
      </c>
      <c r="G18" s="19"/>
    </row>
    <row r="19" spans="5:7" ht="12.75">
      <c r="E19" s="24" t="s">
        <v>36</v>
      </c>
      <c r="F19" s="24" t="s">
        <v>37</v>
      </c>
      <c r="G19" s="19" t="s">
        <v>38</v>
      </c>
    </row>
    <row r="20" spans="5:7" ht="12.75">
      <c r="E20" s="24" t="s">
        <v>39</v>
      </c>
      <c r="F20" s="24" t="s">
        <v>40</v>
      </c>
      <c r="G20" s="19" t="s">
        <v>41</v>
      </c>
    </row>
    <row r="21" spans="2:7" ht="12.75">
      <c r="B21" s="19"/>
      <c r="E21" s="24" t="s">
        <v>42</v>
      </c>
      <c r="F21" s="24" t="s">
        <v>43</v>
      </c>
      <c r="G21" s="19"/>
    </row>
    <row r="22" spans="1:2" ht="15">
      <c r="A22" s="12" t="s">
        <v>76</v>
      </c>
      <c r="B22" s="25">
        <f>Rückeng+Längeg-spitzeg</f>
        <v>51.2448</v>
      </c>
    </row>
    <row r="23" spans="1:2" ht="15">
      <c r="A23" s="12" t="s">
        <v>77</v>
      </c>
      <c r="B23" s="26">
        <f>(Rückeng*Rückenh+Längeg*Längeh-spitzeg*Spitzenh)/Gesamtg</f>
        <v>425.96966911764713</v>
      </c>
    </row>
  </sheetData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Systemadministrator</Manager>
  <Company>stabau - Schulte-Henke GmbH ; Meschede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Resttragfähigkeitsberechnung</dc:title>
  <dc:subject/>
  <dc:creator>Hils</dc:creator>
  <cp:keywords/>
  <dc:description/>
  <cp:lastModifiedBy>Kleiner</cp:lastModifiedBy>
  <cp:lastPrinted>2000-04-21T13:17:45Z</cp:lastPrinted>
  <dcterms:created xsi:type="dcterms:W3CDTF">2000-02-25T11:55:22Z</dcterms:created>
  <dcterms:modified xsi:type="dcterms:W3CDTF">2001-06-27T08:43:18Z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ttragfähigkeits-PGM">
    <vt:lpwstr>100.00,00</vt:lpwstr>
  </property>
</Properties>
</file>